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aschiele/Desktop/"/>
    </mc:Choice>
  </mc:AlternateContent>
  <xr:revisionPtr revIDLastSave="0" documentId="13_ncr:1_{83AD5C3D-DBF4-5341-88BA-846A9E6A86D0}" xr6:coauthVersionLast="47" xr6:coauthVersionMax="47" xr10:uidLastSave="{00000000-0000-0000-0000-000000000000}"/>
  <bookViews>
    <workbookView xWindow="380" yWindow="500" windowWidth="28040" windowHeight="15980" xr2:uid="{9BF374F2-C73E-8540-B4C4-CCAF7294E7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K46" i="1"/>
  <c r="L46" i="1"/>
  <c r="M46" i="1"/>
  <c r="N46" i="1"/>
  <c r="O46" i="1"/>
  <c r="E46" i="1"/>
  <c r="F46" i="1"/>
  <c r="G46" i="1"/>
  <c r="H46" i="1"/>
  <c r="I46" i="1"/>
  <c r="D46" i="1"/>
  <c r="E32" i="1"/>
  <c r="F32" i="1"/>
  <c r="G32" i="1"/>
  <c r="H32" i="1"/>
  <c r="I32" i="1"/>
  <c r="J32" i="1"/>
  <c r="K32" i="1"/>
  <c r="L32" i="1"/>
  <c r="M32" i="1"/>
  <c r="N32" i="1"/>
  <c r="O32" i="1"/>
  <c r="E33" i="1"/>
  <c r="F33" i="1"/>
  <c r="G33" i="1"/>
  <c r="H33" i="1"/>
  <c r="I33" i="1"/>
  <c r="J33" i="1"/>
  <c r="K33" i="1"/>
  <c r="L33" i="1"/>
  <c r="M33" i="1"/>
  <c r="N33" i="1"/>
  <c r="O33" i="1"/>
  <c r="E34" i="1"/>
  <c r="F34" i="1"/>
  <c r="G34" i="1"/>
  <c r="H34" i="1"/>
  <c r="I34" i="1"/>
  <c r="J34" i="1"/>
  <c r="K34" i="1"/>
  <c r="L34" i="1"/>
  <c r="M34" i="1"/>
  <c r="N34" i="1"/>
  <c r="O34" i="1"/>
  <c r="E35" i="1"/>
  <c r="F35" i="1"/>
  <c r="G35" i="1"/>
  <c r="H35" i="1"/>
  <c r="I35" i="1"/>
  <c r="J35" i="1"/>
  <c r="K35" i="1"/>
  <c r="L35" i="1"/>
  <c r="M35" i="1"/>
  <c r="N35" i="1"/>
  <c r="O35" i="1"/>
  <c r="E30" i="1"/>
  <c r="F30" i="1"/>
  <c r="G30" i="1"/>
  <c r="H30" i="1"/>
  <c r="I30" i="1"/>
  <c r="J30" i="1"/>
  <c r="K30" i="1"/>
  <c r="L30" i="1"/>
  <c r="M30" i="1"/>
  <c r="N30" i="1"/>
  <c r="O30" i="1"/>
  <c r="E31" i="1"/>
  <c r="F31" i="1"/>
  <c r="G31" i="1"/>
  <c r="H31" i="1"/>
  <c r="I31" i="1"/>
  <c r="J31" i="1"/>
  <c r="K31" i="1"/>
  <c r="L31" i="1"/>
  <c r="M31" i="1"/>
  <c r="N31" i="1"/>
  <c r="O31" i="1"/>
  <c r="D30" i="1"/>
  <c r="D28" i="1"/>
  <c r="D27" i="1"/>
  <c r="D26" i="1"/>
  <c r="D25" i="1"/>
  <c r="Q25" i="1" s="1"/>
  <c r="O28" i="1"/>
  <c r="N28" i="1"/>
  <c r="M28" i="1"/>
  <c r="L28" i="1"/>
  <c r="K28" i="1"/>
  <c r="J28" i="1"/>
  <c r="I28" i="1"/>
  <c r="H28" i="1"/>
  <c r="G28" i="1"/>
  <c r="F28" i="1"/>
  <c r="E28" i="1"/>
  <c r="O27" i="1"/>
  <c r="N27" i="1"/>
  <c r="M27" i="1"/>
  <c r="L27" i="1"/>
  <c r="K27" i="1"/>
  <c r="J27" i="1"/>
  <c r="I27" i="1"/>
  <c r="H27" i="1"/>
  <c r="G27" i="1"/>
  <c r="F27" i="1"/>
  <c r="E27" i="1"/>
  <c r="O26" i="1"/>
  <c r="N26" i="1"/>
  <c r="M26" i="1"/>
  <c r="L26" i="1"/>
  <c r="K26" i="1"/>
  <c r="J26" i="1"/>
  <c r="I26" i="1"/>
  <c r="H26" i="1"/>
  <c r="G26" i="1"/>
  <c r="F26" i="1"/>
  <c r="E26" i="1"/>
  <c r="D15" i="1"/>
  <c r="D18" i="1" s="1"/>
  <c r="E36" i="1"/>
  <c r="Q36" i="1" s="1"/>
  <c r="D35" i="1"/>
  <c r="D34" i="1"/>
  <c r="D33" i="1"/>
  <c r="D32" i="1"/>
  <c r="D31" i="1"/>
  <c r="E23" i="1"/>
  <c r="F23" i="1"/>
  <c r="G23" i="1"/>
  <c r="H23" i="1"/>
  <c r="I23" i="1"/>
  <c r="J23" i="1"/>
  <c r="K23" i="1"/>
  <c r="L23" i="1"/>
  <c r="M23" i="1"/>
  <c r="N23" i="1"/>
  <c r="O23" i="1"/>
  <c r="E24" i="1"/>
  <c r="F24" i="1"/>
  <c r="G24" i="1"/>
  <c r="H24" i="1"/>
  <c r="I24" i="1"/>
  <c r="J24" i="1"/>
  <c r="K24" i="1"/>
  <c r="L24" i="1"/>
  <c r="M24" i="1"/>
  <c r="N24" i="1"/>
  <c r="O24" i="1"/>
  <c r="E25" i="1"/>
  <c r="F25" i="1"/>
  <c r="G25" i="1"/>
  <c r="H25" i="1"/>
  <c r="I25" i="1"/>
  <c r="J25" i="1"/>
  <c r="K25" i="1"/>
  <c r="L25" i="1"/>
  <c r="M25" i="1"/>
  <c r="N25" i="1"/>
  <c r="O25" i="1"/>
  <c r="D24" i="1"/>
  <c r="D23" i="1"/>
  <c r="Q14" i="1"/>
  <c r="Q16" i="1"/>
  <c r="Q34" i="1"/>
  <c r="Q37" i="1"/>
  <c r="Q38" i="1"/>
  <c r="Q22" i="1"/>
  <c r="Q29" i="1"/>
  <c r="Q21" i="1"/>
  <c r="Q13" i="1"/>
  <c r="Q11" i="1"/>
  <c r="Q30" i="1" l="1"/>
  <c r="Q35" i="1"/>
  <c r="Q28" i="1"/>
  <c r="Q32" i="1"/>
  <c r="Q27" i="1"/>
  <c r="M40" i="1"/>
  <c r="Q31" i="1"/>
  <c r="Q33" i="1"/>
  <c r="L40" i="1"/>
  <c r="N40" i="1"/>
  <c r="J40" i="1"/>
  <c r="Q23" i="1"/>
  <c r="Q40" i="1" s="1"/>
  <c r="Q26" i="1"/>
  <c r="E40" i="1"/>
  <c r="I40" i="1"/>
  <c r="F40" i="1"/>
  <c r="K40" i="1"/>
  <c r="O40" i="1"/>
  <c r="G40" i="1"/>
  <c r="D40" i="1"/>
  <c r="D42" i="1" s="1"/>
  <c r="D44" i="1" s="1"/>
  <c r="E8" i="1" s="1"/>
  <c r="E15" i="1" s="1"/>
  <c r="H40" i="1"/>
  <c r="Q24" i="1"/>
  <c r="E18" i="1" l="1"/>
  <c r="E42" i="1" s="1"/>
  <c r="E44" i="1" s="1"/>
  <c r="F8" i="1" s="1"/>
  <c r="F15" i="1" l="1"/>
  <c r="F18" i="1" s="1"/>
  <c r="F42" i="1" s="1"/>
  <c r="F44" i="1" s="1"/>
  <c r="G8" i="1" s="1"/>
  <c r="G15" i="1" l="1"/>
  <c r="G18" i="1" s="1"/>
  <c r="G42" i="1" s="1"/>
  <c r="G44" i="1" s="1"/>
  <c r="H8" i="1" s="1"/>
  <c r="H15" i="1" s="1"/>
  <c r="H18" i="1" s="1"/>
  <c r="H42" i="1" s="1"/>
  <c r="H44" i="1" s="1"/>
  <c r="I8" i="1" s="1"/>
  <c r="I15" i="1" s="1"/>
  <c r="I18" i="1" l="1"/>
  <c r="I42" i="1" s="1"/>
  <c r="I44" i="1" s="1"/>
  <c r="J8" i="1" s="1"/>
  <c r="J15" i="1" l="1"/>
  <c r="J18" i="1" s="1"/>
  <c r="J42" i="1" s="1"/>
  <c r="J44" i="1" s="1"/>
  <c r="K8" i="1" s="1"/>
  <c r="K15" i="1" s="1"/>
  <c r="K18" i="1" s="1"/>
  <c r="K42" i="1" s="1"/>
  <c r="K44" i="1" s="1"/>
  <c r="L8" i="1" s="1"/>
  <c r="L15" i="1" s="1"/>
  <c r="L18" i="1" l="1"/>
  <c r="L42" i="1" s="1"/>
  <c r="L44" i="1" s="1"/>
  <c r="M8" i="1" s="1"/>
  <c r="M15" i="1" l="1"/>
  <c r="M18" i="1" s="1"/>
  <c r="M42" i="1" s="1"/>
  <c r="M44" i="1" s="1"/>
  <c r="N8" i="1" s="1"/>
  <c r="N15" i="1" s="1"/>
  <c r="N18" i="1" s="1"/>
  <c r="N42" i="1" s="1"/>
  <c r="N44" i="1" s="1"/>
  <c r="O8" i="1" s="1"/>
  <c r="O15" i="1" s="1"/>
  <c r="Q15" i="1" l="1"/>
  <c r="O18" i="1" l="1"/>
  <c r="O42" i="1" s="1"/>
  <c r="O44" i="1" s="1"/>
  <c r="Q18" i="1"/>
</calcChain>
</file>

<file path=xl/sharedStrings.xml><?xml version="1.0" encoding="utf-8"?>
<sst xmlns="http://schemas.openxmlformats.org/spreadsheetml/2006/main" count="49" uniqueCount="49">
  <si>
    <t>Date Prepared:</t>
  </si>
  <si>
    <t xml:space="preserve">District Name: </t>
  </si>
  <si>
    <t>Revenues</t>
  </si>
  <si>
    <t>Month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</si>
  <si>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</si>
  <si>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</si>
  <si>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</si>
  <si>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</si>
  <si>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</si>
  <si>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</si>
  <si>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</si>
  <si>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</si>
  <si>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</si>
  <si>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</si>
  <si>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</si>
  <si>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</si>
  <si>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Beginning Cash Balance</t>
  </si>
  <si>
    <t>Expenses</t>
  </si>
  <si>
    <t>Net Cash Flow for the Month</t>
  </si>
  <si>
    <t>Ending Cash Balance</t>
  </si>
  <si>
    <t>Total Revenues</t>
  </si>
  <si>
    <t>Total Expenses</t>
  </si>
  <si>
    <t>State Aid Payment</t>
  </si>
  <si>
    <t>Property Tax Collections</t>
  </si>
  <si>
    <t xml:space="preserve">  Current</t>
  </si>
  <si>
    <t xml:space="preserve">  Delinquent</t>
  </si>
  <si>
    <t>Interest Income</t>
  </si>
  <si>
    <t>Other</t>
  </si>
  <si>
    <t>Instructional</t>
  </si>
  <si>
    <t>Library</t>
  </si>
  <si>
    <t>Curriculum/staff development</t>
  </si>
  <si>
    <t>Instructional leadership</t>
  </si>
  <si>
    <t>School Leadership</t>
  </si>
  <si>
    <t>Couseling</t>
  </si>
  <si>
    <t>Social Services</t>
  </si>
  <si>
    <t>Health Services</t>
  </si>
  <si>
    <t>Transportation</t>
  </si>
  <si>
    <t>Athletics / extra curricular</t>
  </si>
  <si>
    <t>General Administrative</t>
  </si>
  <si>
    <t>Facilities</t>
  </si>
  <si>
    <t>Data Processing</t>
  </si>
  <si>
    <t>Security</t>
  </si>
  <si>
    <t>9x</t>
  </si>
  <si>
    <t>Community</t>
  </si>
  <si>
    <t>Debt</t>
  </si>
  <si>
    <t>Capital Acquisitions</t>
  </si>
  <si>
    <t>Intergovernmental charges</t>
  </si>
  <si>
    <t>Totals</t>
  </si>
  <si>
    <t>Days of operation in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</si>
</sst>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_);_(&quot;$&quot;* \(#,##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166" fontId="0" fillId="0" borderId="0" xfId="2" applyNumberFormat="1" applyFont="1"/>
    <xf numFmtId="166" fontId="0" fillId="0" borderId="2" xfId="2" applyNumberFormat="1" applyFont="1" applyBorder="1"/>
    <xf numFmtId="0" fontId="0" fillId="0" borderId="0" xfId="0" applyBorder="1"/>
    <xf numFmtId="166" fontId="0" fillId="0" borderId="0" xfId="0" applyNumberFormat="1"/>
    <xf numFmtId="0" fontId="0" fillId="2" borderId="0" xfId="0" applyFill="1"/>
    <xf numFmtId="166" fontId="0" fillId="2" borderId="0" xfId="2" applyNumberFormat="1" applyFont="1" applyFill="1"/>
    <xf numFmtId="6" fontId="0" fillId="0" borderId="0" xfId="2" applyNumberFormat="1" applyFont="1"/>
    <xf numFmtId="6" fontId="0" fillId="2" borderId="0" xfId="2" applyNumberFormat="1" applyFont="1" applyFill="1"/>
    <xf numFmtId="6" fontId="0" fillId="0" borderId="2" xfId="2" applyNumberFormat="1" applyFont="1" applyBorder="1"/>
    <xf numFmtId="1" fontId="0" fillId="0" borderId="0" xfId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7984-4B38-2844-9BB3-35BABE5FACC6}">
  <dimension ref="A1:Q46"/>
  <sheetViews>
    <sheetView tabSelected="1" zoomScale="110" zoomScaleNormal="110" workbookViewId="0">
      <pane ySplit="6" topLeftCell="A34" activePane="bottomLeft" state="frozen"/>
      <selection activeCell="A6" sqref="A6"/>
      <selection pane="bottomLeft" activeCell="J44" sqref="J44"/>
    </sheetView>
  </sheetViews>
  <sheetFormatPr baseColWidth="10" defaultRowHeight="16" x14ac:dyDescent="0.2"/>
  <cols>
    <col min="1" max="2" width="5.83203125" customWidth="1"/>
    <col min="3" max="3" width="24.1640625" customWidth="1"/>
    <col min="4" max="15" width="16.33203125" bestFit="1" customWidth="1"/>
    <col min="16" max="16" width="3.33203125" customWidth="1"/>
    <col min="17" max="17" width="13.83203125" bestFit="1" customWidth="1"/>
  </cols>
  <sheetData>
    <row r="1" spans="1:17" x14ac:dyDescent="0.2">
      <c r="A1" t="s">
        <v>1</v>
      </c>
      <c r="C1" s="1"/>
      <c r="D1" s="1"/>
      <c r="E1" s="1"/>
      <c r="F1" s="6"/>
      <c r="G1" s="6"/>
      <c r="H1" s="6"/>
    </row>
    <row r="2" spans="1:17" x14ac:dyDescent="0.2">
      <c r="A2" t="s">
        <v>0</v>
      </c>
      <c r="C2" s="1"/>
      <c r="D2" s="2"/>
      <c r="E2" s="2"/>
      <c r="F2" s="6"/>
      <c r="G2" s="6"/>
      <c r="H2" s="6"/>
    </row>
    <row r="6" spans="1:17" x14ac:dyDescent="0.2">
      <c r="A6" t="s">
        <v>3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4</v>
      </c>
      <c r="Q6" s="3" t="s">
        <v>47</v>
      </c>
    </row>
    <row r="8" spans="1:17" x14ac:dyDescent="0.2">
      <c r="A8" t="s">
        <v>16</v>
      </c>
      <c r="D8" s="10">
        <v>35000000</v>
      </c>
      <c r="E8" s="10">
        <f>D44</f>
        <v>28781666.666666664</v>
      </c>
      <c r="F8" s="10">
        <f t="shared" ref="F8:O8" si="0">E44</f>
        <v>17799855.555555552</v>
      </c>
      <c r="G8" s="10">
        <f t="shared" si="0"/>
        <v>10038188.407407403</v>
      </c>
      <c r="H8" s="10">
        <f t="shared" si="0"/>
        <v>2352649.0354320947</v>
      </c>
      <c r="I8" s="10">
        <f t="shared" si="0"/>
        <v>1541491.1988835353</v>
      </c>
      <c r="J8" s="10">
        <f t="shared" si="0"/>
        <v>43921629.502879813</v>
      </c>
      <c r="K8" s="10">
        <f t="shared" si="0"/>
        <v>60455034.934556082</v>
      </c>
      <c r="L8" s="10">
        <f t="shared" si="0"/>
        <v>56571801.717671268</v>
      </c>
      <c r="M8" s="10">
        <f t="shared" si="0"/>
        <v>50791374.390063509</v>
      </c>
      <c r="N8" s="10">
        <f t="shared" si="0"/>
        <v>43491678.971363723</v>
      </c>
      <c r="O8" s="10">
        <f t="shared" si="0"/>
        <v>35557651.234601602</v>
      </c>
    </row>
    <row r="9" spans="1:17" x14ac:dyDescent="0.2">
      <c r="A9" s="8"/>
      <c r="B9" s="8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7" x14ac:dyDescent="0.2">
      <c r="A10" t="s">
        <v>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7" x14ac:dyDescent="0.2">
      <c r="B11" t="s">
        <v>22</v>
      </c>
      <c r="D11" s="10">
        <v>8000000</v>
      </c>
      <c r="E11" s="10">
        <v>8000000</v>
      </c>
      <c r="F11" s="10">
        <v>8000000</v>
      </c>
      <c r="G11" s="10">
        <v>8000000</v>
      </c>
      <c r="H11" s="10">
        <v>8000000</v>
      </c>
      <c r="I11" s="10">
        <v>8000000</v>
      </c>
      <c r="J11" s="10">
        <v>8000000</v>
      </c>
      <c r="K11" s="10">
        <v>8000000</v>
      </c>
      <c r="L11" s="10">
        <v>8000000</v>
      </c>
      <c r="M11" s="10">
        <v>8000000</v>
      </c>
      <c r="N11" s="10">
        <v>8000000</v>
      </c>
      <c r="O11" s="10">
        <v>8000000</v>
      </c>
      <c r="Q11" s="7">
        <f>SUM(D11:P11)</f>
        <v>96000000</v>
      </c>
    </row>
    <row r="12" spans="1:17" x14ac:dyDescent="0.2">
      <c r="B12" t="s">
        <v>23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7" x14ac:dyDescent="0.2">
      <c r="B13" t="s">
        <v>24</v>
      </c>
      <c r="D13" s="10">
        <v>800000</v>
      </c>
      <c r="E13" s="10">
        <v>400000</v>
      </c>
      <c r="F13" s="10">
        <v>200000</v>
      </c>
      <c r="G13" s="10">
        <v>200000</v>
      </c>
      <c r="H13" s="10">
        <v>7000000</v>
      </c>
      <c r="I13" s="10">
        <v>52500000</v>
      </c>
      <c r="J13" s="10">
        <v>26000000</v>
      </c>
      <c r="K13" s="10">
        <v>4000000</v>
      </c>
      <c r="L13" s="10">
        <v>2000000</v>
      </c>
      <c r="M13" s="10">
        <v>500000</v>
      </c>
      <c r="N13" s="10">
        <v>400000</v>
      </c>
      <c r="O13" s="10">
        <v>7500000</v>
      </c>
      <c r="Q13" s="7">
        <f>SUM(D13:P13)</f>
        <v>101500000</v>
      </c>
    </row>
    <row r="14" spans="1:17" x14ac:dyDescent="0.2">
      <c r="B14" t="s">
        <v>25</v>
      </c>
      <c r="D14" s="10">
        <v>50000</v>
      </c>
      <c r="E14" s="10">
        <v>25000</v>
      </c>
      <c r="F14" s="10">
        <v>25000</v>
      </c>
      <c r="G14" s="10">
        <v>25000</v>
      </c>
      <c r="H14" s="10">
        <v>25000</v>
      </c>
      <c r="I14" s="10">
        <v>25000</v>
      </c>
      <c r="J14" s="10">
        <v>25000</v>
      </c>
      <c r="K14" s="10">
        <v>25000</v>
      </c>
      <c r="L14" s="10">
        <v>25000</v>
      </c>
      <c r="M14" s="10">
        <v>25000</v>
      </c>
      <c r="N14" s="10">
        <v>25000</v>
      </c>
      <c r="O14" s="10">
        <v>25000</v>
      </c>
      <c r="Q14" s="7">
        <f t="shared" ref="Q14:Q16" si="1">SUM(D14:P14)</f>
        <v>325000</v>
      </c>
    </row>
    <row r="15" spans="1:17" x14ac:dyDescent="0.2">
      <c r="B15" t="s">
        <v>26</v>
      </c>
      <c r="D15" s="10">
        <f>IF(D8*0.04/12&gt;0,D8*0.04/12,0)</f>
        <v>116666.66666666667</v>
      </c>
      <c r="E15" s="10">
        <f t="shared" ref="E15:O15" si="2">IF(E8*0.04/12&gt;0,E8*0.04/12,0)</f>
        <v>95938.888888888876</v>
      </c>
      <c r="F15" s="10">
        <f t="shared" si="2"/>
        <v>59332.851851851847</v>
      </c>
      <c r="G15" s="10">
        <f t="shared" si="2"/>
        <v>33460.628024691345</v>
      </c>
      <c r="H15" s="10">
        <f t="shared" si="2"/>
        <v>7842.1634514403158</v>
      </c>
      <c r="I15" s="10">
        <f t="shared" si="2"/>
        <v>5138.3039962784515</v>
      </c>
      <c r="J15" s="10">
        <f t="shared" si="2"/>
        <v>146405.43167626605</v>
      </c>
      <c r="K15" s="10">
        <f t="shared" si="2"/>
        <v>201516.78311518696</v>
      </c>
      <c r="L15" s="10">
        <f t="shared" si="2"/>
        <v>188572.67239223758</v>
      </c>
      <c r="M15" s="10">
        <f t="shared" si="2"/>
        <v>169304.58130021169</v>
      </c>
      <c r="N15" s="10">
        <f t="shared" si="2"/>
        <v>144972.26323787909</v>
      </c>
      <c r="O15" s="10">
        <f t="shared" si="2"/>
        <v>118525.50411533867</v>
      </c>
      <c r="Q15" s="7">
        <f t="shared" si="1"/>
        <v>1287676.7387169376</v>
      </c>
    </row>
    <row r="16" spans="1:17" x14ac:dyDescent="0.2">
      <c r="B16" t="s">
        <v>27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Q16" s="7">
        <f t="shared" si="1"/>
        <v>0</v>
      </c>
    </row>
    <row r="17" spans="1:17" x14ac:dyDescent="0.2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7" x14ac:dyDescent="0.2">
      <c r="A18" t="s">
        <v>20</v>
      </c>
      <c r="D18" s="12">
        <f>SUM(D10:D17)</f>
        <v>8966666.666666666</v>
      </c>
      <c r="E18" s="12">
        <f>SUM(E10:E17)</f>
        <v>8520938.8888888881</v>
      </c>
      <c r="F18" s="12">
        <f>SUM(F10:F17)</f>
        <v>8284332.8518518517</v>
      </c>
      <c r="G18" s="12">
        <f>SUM(G10:G17)</f>
        <v>8258460.6280246917</v>
      </c>
      <c r="H18" s="12">
        <f>SUM(H10:H17)</f>
        <v>15032842.163451441</v>
      </c>
      <c r="I18" s="12">
        <f>SUM(I10:I17)</f>
        <v>60530138.30399628</v>
      </c>
      <c r="J18" s="12">
        <f>SUM(J10:J17)</f>
        <v>34171405.431676269</v>
      </c>
      <c r="K18" s="12">
        <f>SUM(K10:K17)</f>
        <v>12226516.783115188</v>
      </c>
      <c r="L18" s="12">
        <f>SUM(L10:L17)</f>
        <v>10213572.672392238</v>
      </c>
      <c r="M18" s="12">
        <f>SUM(M10:M17)</f>
        <v>8694304.5813002121</v>
      </c>
      <c r="N18" s="12">
        <f>SUM(N10:N17)</f>
        <v>8569972.2632378787</v>
      </c>
      <c r="O18" s="12">
        <f>SUM(O10:O17)</f>
        <v>15643525.504115339</v>
      </c>
      <c r="Q18" s="5">
        <f>SUM(Q10:Q17)</f>
        <v>199112676.73871693</v>
      </c>
    </row>
    <row r="19" spans="1:17" x14ac:dyDescent="0.2">
      <c r="A19" s="8"/>
      <c r="B19" s="8"/>
      <c r="C19" s="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8"/>
      <c r="Q19" s="8"/>
    </row>
    <row r="20" spans="1:17" x14ac:dyDescent="0.2">
      <c r="A20" t="s">
        <v>17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7" x14ac:dyDescent="0.2">
      <c r="B21" s="3">
        <v>11</v>
      </c>
      <c r="C21" t="s">
        <v>28</v>
      </c>
      <c r="D21" s="10">
        <v>8500000</v>
      </c>
      <c r="E21" s="10">
        <v>11000000</v>
      </c>
      <c r="F21" s="10">
        <v>9000000</v>
      </c>
      <c r="G21" s="10">
        <v>9000000</v>
      </c>
      <c r="H21" s="10">
        <v>9000000</v>
      </c>
      <c r="I21" s="10">
        <v>9000000</v>
      </c>
      <c r="J21" s="10">
        <v>9500000</v>
      </c>
      <c r="K21" s="10">
        <v>9000000</v>
      </c>
      <c r="L21" s="10">
        <v>9000000</v>
      </c>
      <c r="M21" s="10">
        <v>9000000</v>
      </c>
      <c r="N21" s="10">
        <v>9500000</v>
      </c>
      <c r="O21" s="10">
        <v>9000000</v>
      </c>
      <c r="Q21" s="7">
        <f>SUM(D21:P21)</f>
        <v>110500000</v>
      </c>
    </row>
    <row r="22" spans="1:17" x14ac:dyDescent="0.2">
      <c r="B22" s="3">
        <v>12</v>
      </c>
      <c r="C22" t="s">
        <v>29</v>
      </c>
      <c r="D22" s="10">
        <v>750000</v>
      </c>
      <c r="E22" s="10">
        <v>850000</v>
      </c>
      <c r="F22" s="10">
        <v>800000</v>
      </c>
      <c r="G22" s="10">
        <v>700000</v>
      </c>
      <c r="H22" s="10">
        <v>700000</v>
      </c>
      <c r="I22" s="10">
        <v>700000</v>
      </c>
      <c r="J22" s="10">
        <v>700000</v>
      </c>
      <c r="K22" s="10">
        <v>700000</v>
      </c>
      <c r="L22" s="10">
        <v>700000</v>
      </c>
      <c r="M22" s="10">
        <v>700000</v>
      </c>
      <c r="N22" s="10">
        <v>700000</v>
      </c>
      <c r="O22" s="10">
        <v>700000</v>
      </c>
      <c r="Q22" s="7">
        <f t="shared" ref="Q22:Q38" si="3">SUM(D22:P22)</f>
        <v>8700000</v>
      </c>
    </row>
    <row r="23" spans="1:17" x14ac:dyDescent="0.2">
      <c r="B23" s="3">
        <v>13</v>
      </c>
      <c r="C23" t="s">
        <v>30</v>
      </c>
      <c r="D23" s="10">
        <f>D22*2%</f>
        <v>15000</v>
      </c>
      <c r="E23" s="10">
        <f t="shared" ref="E23:O23" si="4">E22*2%</f>
        <v>17000</v>
      </c>
      <c r="F23" s="10">
        <f t="shared" si="4"/>
        <v>16000</v>
      </c>
      <c r="G23" s="10">
        <f t="shared" si="4"/>
        <v>14000</v>
      </c>
      <c r="H23" s="10">
        <f t="shared" si="4"/>
        <v>14000</v>
      </c>
      <c r="I23" s="10">
        <f t="shared" si="4"/>
        <v>14000</v>
      </c>
      <c r="J23" s="10">
        <f t="shared" si="4"/>
        <v>14000</v>
      </c>
      <c r="K23" s="10">
        <f t="shared" si="4"/>
        <v>14000</v>
      </c>
      <c r="L23" s="10">
        <f t="shared" si="4"/>
        <v>14000</v>
      </c>
      <c r="M23" s="10">
        <f t="shared" si="4"/>
        <v>14000</v>
      </c>
      <c r="N23" s="10">
        <f t="shared" si="4"/>
        <v>14000</v>
      </c>
      <c r="O23" s="10">
        <f t="shared" si="4"/>
        <v>14000</v>
      </c>
      <c r="Q23" s="7">
        <f t="shared" si="3"/>
        <v>174000</v>
      </c>
    </row>
    <row r="24" spans="1:17" x14ac:dyDescent="0.2">
      <c r="B24" s="3">
        <v>21</v>
      </c>
      <c r="C24" t="s">
        <v>31</v>
      </c>
      <c r="D24" s="10">
        <f>D21*0.028</f>
        <v>238000</v>
      </c>
      <c r="E24" s="10">
        <f t="shared" ref="E24:O24" si="5">E21*0.028</f>
        <v>308000</v>
      </c>
      <c r="F24" s="10">
        <f t="shared" si="5"/>
        <v>252000</v>
      </c>
      <c r="G24" s="10">
        <f t="shared" si="5"/>
        <v>252000</v>
      </c>
      <c r="H24" s="10">
        <f t="shared" si="5"/>
        <v>252000</v>
      </c>
      <c r="I24" s="10">
        <f t="shared" si="5"/>
        <v>252000</v>
      </c>
      <c r="J24" s="10">
        <f t="shared" si="5"/>
        <v>266000</v>
      </c>
      <c r="K24" s="10">
        <f t="shared" si="5"/>
        <v>252000</v>
      </c>
      <c r="L24" s="10">
        <f t="shared" si="5"/>
        <v>252000</v>
      </c>
      <c r="M24" s="10">
        <f t="shared" si="5"/>
        <v>252000</v>
      </c>
      <c r="N24" s="10">
        <f t="shared" si="5"/>
        <v>266000</v>
      </c>
      <c r="O24" s="10">
        <f t="shared" si="5"/>
        <v>252000</v>
      </c>
      <c r="Q24" s="7">
        <f t="shared" si="3"/>
        <v>3094000</v>
      </c>
    </row>
    <row r="25" spans="1:17" x14ac:dyDescent="0.2">
      <c r="B25" s="3">
        <v>23</v>
      </c>
      <c r="C25" t="s">
        <v>32</v>
      </c>
      <c r="D25" s="10">
        <f>D21*10.26%</f>
        <v>872100</v>
      </c>
      <c r="E25" s="10">
        <f t="shared" ref="E25:O25" si="6">E21*10.26%</f>
        <v>1128600</v>
      </c>
      <c r="F25" s="10">
        <f t="shared" si="6"/>
        <v>923400</v>
      </c>
      <c r="G25" s="10">
        <f t="shared" si="6"/>
        <v>923400</v>
      </c>
      <c r="H25" s="10">
        <f t="shared" si="6"/>
        <v>923400</v>
      </c>
      <c r="I25" s="10">
        <f t="shared" si="6"/>
        <v>923400</v>
      </c>
      <c r="J25" s="10">
        <f t="shared" si="6"/>
        <v>974700</v>
      </c>
      <c r="K25" s="10">
        <f t="shared" si="6"/>
        <v>923400</v>
      </c>
      <c r="L25" s="10">
        <f t="shared" si="6"/>
        <v>923400</v>
      </c>
      <c r="M25" s="10">
        <f t="shared" si="6"/>
        <v>923400</v>
      </c>
      <c r="N25" s="10">
        <f t="shared" si="6"/>
        <v>974700</v>
      </c>
      <c r="O25" s="10">
        <f t="shared" si="6"/>
        <v>923400</v>
      </c>
      <c r="Q25" s="7">
        <f t="shared" si="3"/>
        <v>11337300</v>
      </c>
    </row>
    <row r="26" spans="1:17" x14ac:dyDescent="0.2">
      <c r="B26" s="3">
        <v>31</v>
      </c>
      <c r="C26" t="s">
        <v>33</v>
      </c>
      <c r="D26" s="10">
        <f>D21*0.0702</f>
        <v>596700</v>
      </c>
      <c r="E26" s="10">
        <f t="shared" ref="E26:O26" si="7">E21*0.0702</f>
        <v>772200</v>
      </c>
      <c r="F26" s="10">
        <f t="shared" si="7"/>
        <v>631800</v>
      </c>
      <c r="G26" s="10">
        <f t="shared" si="7"/>
        <v>631800</v>
      </c>
      <c r="H26" s="10">
        <f t="shared" si="7"/>
        <v>631800</v>
      </c>
      <c r="I26" s="10">
        <f t="shared" si="7"/>
        <v>631800</v>
      </c>
      <c r="J26" s="10">
        <f t="shared" si="7"/>
        <v>666900</v>
      </c>
      <c r="K26" s="10">
        <f t="shared" si="7"/>
        <v>631800</v>
      </c>
      <c r="L26" s="10">
        <f t="shared" si="7"/>
        <v>631800</v>
      </c>
      <c r="M26" s="10">
        <f t="shared" si="7"/>
        <v>631800</v>
      </c>
      <c r="N26" s="10">
        <f t="shared" si="7"/>
        <v>666900</v>
      </c>
      <c r="O26" s="10">
        <f t="shared" si="7"/>
        <v>631800</v>
      </c>
      <c r="Q26" s="7">
        <f t="shared" si="3"/>
        <v>7757100</v>
      </c>
    </row>
    <row r="27" spans="1:17" x14ac:dyDescent="0.2">
      <c r="B27" s="3">
        <v>32</v>
      </c>
      <c r="C27" t="s">
        <v>34</v>
      </c>
      <c r="D27" s="10">
        <f>D21*0.004</f>
        <v>34000</v>
      </c>
      <c r="E27" s="10">
        <f t="shared" ref="E27:O27" si="8">E21*0.004</f>
        <v>44000</v>
      </c>
      <c r="F27" s="10">
        <f t="shared" si="8"/>
        <v>36000</v>
      </c>
      <c r="G27" s="10">
        <f t="shared" si="8"/>
        <v>36000</v>
      </c>
      <c r="H27" s="10">
        <f t="shared" si="8"/>
        <v>36000</v>
      </c>
      <c r="I27" s="10">
        <f t="shared" si="8"/>
        <v>36000</v>
      </c>
      <c r="J27" s="10">
        <f t="shared" si="8"/>
        <v>38000</v>
      </c>
      <c r="K27" s="10">
        <f t="shared" si="8"/>
        <v>36000</v>
      </c>
      <c r="L27" s="10">
        <f t="shared" si="8"/>
        <v>36000</v>
      </c>
      <c r="M27" s="10">
        <f t="shared" si="8"/>
        <v>36000</v>
      </c>
      <c r="N27" s="10">
        <f t="shared" si="8"/>
        <v>38000</v>
      </c>
      <c r="O27" s="10">
        <f t="shared" si="8"/>
        <v>36000</v>
      </c>
      <c r="Q27" s="7">
        <f t="shared" si="3"/>
        <v>442000</v>
      </c>
    </row>
    <row r="28" spans="1:17" x14ac:dyDescent="0.2">
      <c r="B28" s="3">
        <v>33</v>
      </c>
      <c r="C28" t="s">
        <v>35</v>
      </c>
      <c r="D28" s="10">
        <f>D21*0.0206</f>
        <v>175100</v>
      </c>
      <c r="E28" s="10">
        <f t="shared" ref="E28:O28" si="9">E21*0.0206</f>
        <v>226600</v>
      </c>
      <c r="F28" s="10">
        <f t="shared" si="9"/>
        <v>185400</v>
      </c>
      <c r="G28" s="10">
        <f t="shared" si="9"/>
        <v>185400</v>
      </c>
      <c r="H28" s="10">
        <f t="shared" si="9"/>
        <v>185400</v>
      </c>
      <c r="I28" s="10">
        <f t="shared" si="9"/>
        <v>185400</v>
      </c>
      <c r="J28" s="10">
        <f t="shared" si="9"/>
        <v>195700</v>
      </c>
      <c r="K28" s="10">
        <f t="shared" si="9"/>
        <v>185400</v>
      </c>
      <c r="L28" s="10">
        <f t="shared" si="9"/>
        <v>185400</v>
      </c>
      <c r="M28" s="10">
        <f t="shared" si="9"/>
        <v>185400</v>
      </c>
      <c r="N28" s="10">
        <f t="shared" si="9"/>
        <v>195700</v>
      </c>
      <c r="O28" s="10">
        <f t="shared" si="9"/>
        <v>185400</v>
      </c>
      <c r="Q28" s="7">
        <f t="shared" si="3"/>
        <v>2276300</v>
      </c>
    </row>
    <row r="29" spans="1:17" x14ac:dyDescent="0.2">
      <c r="B29" s="3">
        <v>34</v>
      </c>
      <c r="C29" t="s">
        <v>36</v>
      </c>
      <c r="D29" s="10">
        <v>650000</v>
      </c>
      <c r="E29" s="10">
        <v>650000</v>
      </c>
      <c r="F29" s="10">
        <v>650000</v>
      </c>
      <c r="G29" s="10">
        <v>650000</v>
      </c>
      <c r="H29" s="10">
        <v>550000</v>
      </c>
      <c r="I29" s="10">
        <v>400000</v>
      </c>
      <c r="J29" s="10">
        <v>650000</v>
      </c>
      <c r="K29" s="10">
        <v>650000</v>
      </c>
      <c r="L29" s="10">
        <v>700000</v>
      </c>
      <c r="M29" s="10">
        <v>700000</v>
      </c>
      <c r="N29" s="10">
        <v>400000</v>
      </c>
      <c r="O29" s="10">
        <v>200000</v>
      </c>
      <c r="Q29" s="7">
        <f t="shared" si="3"/>
        <v>6850000</v>
      </c>
    </row>
    <row r="30" spans="1:17" x14ac:dyDescent="0.2">
      <c r="B30" s="3">
        <v>36</v>
      </c>
      <c r="C30" t="s">
        <v>37</v>
      </c>
      <c r="D30" s="10">
        <f>D21*0.0722</f>
        <v>613700</v>
      </c>
      <c r="E30" s="10">
        <f t="shared" ref="E30:O30" si="10">E21*0.0722</f>
        <v>794200</v>
      </c>
      <c r="F30" s="10">
        <f t="shared" si="10"/>
        <v>649800</v>
      </c>
      <c r="G30" s="10">
        <f t="shared" si="10"/>
        <v>649800</v>
      </c>
      <c r="H30" s="10">
        <f t="shared" si="10"/>
        <v>649800</v>
      </c>
      <c r="I30" s="10">
        <f t="shared" si="10"/>
        <v>649800</v>
      </c>
      <c r="J30" s="10">
        <f t="shared" si="10"/>
        <v>685900</v>
      </c>
      <c r="K30" s="10">
        <f t="shared" si="10"/>
        <v>649800</v>
      </c>
      <c r="L30" s="10">
        <f t="shared" si="10"/>
        <v>649800</v>
      </c>
      <c r="M30" s="10">
        <f t="shared" si="10"/>
        <v>649800</v>
      </c>
      <c r="N30" s="10">
        <f t="shared" si="10"/>
        <v>685900</v>
      </c>
      <c r="O30" s="10">
        <f t="shared" si="10"/>
        <v>649800</v>
      </c>
      <c r="Q30" s="7">
        <f t="shared" si="3"/>
        <v>7978100</v>
      </c>
    </row>
    <row r="31" spans="1:17" x14ac:dyDescent="0.2">
      <c r="B31" s="3">
        <v>41</v>
      </c>
      <c r="C31" t="s">
        <v>38</v>
      </c>
      <c r="D31" s="10">
        <f>0.0651*D21</f>
        <v>553350</v>
      </c>
      <c r="E31" s="10">
        <f t="shared" ref="E31:O31" si="11">0.0651*E21</f>
        <v>716100</v>
      </c>
      <c r="F31" s="10">
        <f t="shared" si="11"/>
        <v>585900</v>
      </c>
      <c r="G31" s="10">
        <f t="shared" si="11"/>
        <v>585900</v>
      </c>
      <c r="H31" s="10">
        <f t="shared" si="11"/>
        <v>585900</v>
      </c>
      <c r="I31" s="10">
        <f t="shared" si="11"/>
        <v>585900</v>
      </c>
      <c r="J31" s="10">
        <f t="shared" si="11"/>
        <v>618450</v>
      </c>
      <c r="K31" s="10">
        <f t="shared" si="11"/>
        <v>585900</v>
      </c>
      <c r="L31" s="10">
        <f t="shared" si="11"/>
        <v>585900</v>
      </c>
      <c r="M31" s="10">
        <f t="shared" si="11"/>
        <v>585900</v>
      </c>
      <c r="N31" s="10">
        <f t="shared" si="11"/>
        <v>618450</v>
      </c>
      <c r="O31" s="10">
        <f t="shared" si="11"/>
        <v>585900</v>
      </c>
      <c r="Q31" s="7">
        <f t="shared" si="3"/>
        <v>7193550</v>
      </c>
    </row>
    <row r="32" spans="1:17" x14ac:dyDescent="0.2">
      <c r="B32" s="3">
        <v>51</v>
      </c>
      <c r="C32" t="s">
        <v>39</v>
      </c>
      <c r="D32" s="10">
        <f>D21*0.2041</f>
        <v>1734850</v>
      </c>
      <c r="E32" s="10">
        <f t="shared" ref="E32:O32" si="12">E21*0.2041</f>
        <v>2245100</v>
      </c>
      <c r="F32" s="10">
        <f t="shared" si="12"/>
        <v>1836900</v>
      </c>
      <c r="G32" s="10">
        <f t="shared" si="12"/>
        <v>1836900</v>
      </c>
      <c r="H32" s="10">
        <f t="shared" si="12"/>
        <v>1836900</v>
      </c>
      <c r="I32" s="10">
        <f t="shared" si="12"/>
        <v>1836900</v>
      </c>
      <c r="J32" s="10">
        <f t="shared" si="12"/>
        <v>1938950</v>
      </c>
      <c r="K32" s="10">
        <f t="shared" si="12"/>
        <v>1836900</v>
      </c>
      <c r="L32" s="10">
        <f t="shared" si="12"/>
        <v>1836900</v>
      </c>
      <c r="M32" s="10">
        <f t="shared" si="12"/>
        <v>1836900</v>
      </c>
      <c r="N32" s="10">
        <f t="shared" si="12"/>
        <v>1938950</v>
      </c>
      <c r="O32" s="10">
        <f t="shared" si="12"/>
        <v>1836900</v>
      </c>
      <c r="Q32" s="7">
        <f>SUM(D32:P32)</f>
        <v>22553050</v>
      </c>
    </row>
    <row r="33" spans="1:17" x14ac:dyDescent="0.2">
      <c r="B33" s="3">
        <v>52</v>
      </c>
      <c r="C33" t="s">
        <v>41</v>
      </c>
      <c r="D33" s="10">
        <f>D21*0.0277</f>
        <v>235450</v>
      </c>
      <c r="E33" s="10">
        <f t="shared" ref="E33:O33" si="13">E21*0.0277</f>
        <v>304700</v>
      </c>
      <c r="F33" s="10">
        <f t="shared" si="13"/>
        <v>249300</v>
      </c>
      <c r="G33" s="10">
        <f t="shared" si="13"/>
        <v>249300</v>
      </c>
      <c r="H33" s="10">
        <f t="shared" si="13"/>
        <v>249300</v>
      </c>
      <c r="I33" s="10">
        <f t="shared" si="13"/>
        <v>249300</v>
      </c>
      <c r="J33" s="10">
        <f t="shared" si="13"/>
        <v>263150</v>
      </c>
      <c r="K33" s="10">
        <f t="shared" si="13"/>
        <v>249300</v>
      </c>
      <c r="L33" s="10">
        <f t="shared" si="13"/>
        <v>249300</v>
      </c>
      <c r="M33" s="10">
        <f t="shared" si="13"/>
        <v>249300</v>
      </c>
      <c r="N33" s="10">
        <f t="shared" si="13"/>
        <v>263150</v>
      </c>
      <c r="O33" s="10">
        <f t="shared" si="13"/>
        <v>249300</v>
      </c>
      <c r="Q33" s="7">
        <f t="shared" si="3"/>
        <v>3060850</v>
      </c>
    </row>
    <row r="34" spans="1:17" x14ac:dyDescent="0.2">
      <c r="B34" s="3">
        <v>53</v>
      </c>
      <c r="C34" t="s">
        <v>40</v>
      </c>
      <c r="D34" s="10">
        <f>D21*0.025</f>
        <v>212500</v>
      </c>
      <c r="E34" s="10">
        <f t="shared" ref="E34:O34" si="14">E21*0.025</f>
        <v>275000</v>
      </c>
      <c r="F34" s="10">
        <f t="shared" si="14"/>
        <v>225000</v>
      </c>
      <c r="G34" s="10">
        <f t="shared" si="14"/>
        <v>225000</v>
      </c>
      <c r="H34" s="10">
        <f t="shared" si="14"/>
        <v>225000</v>
      </c>
      <c r="I34" s="10">
        <f t="shared" si="14"/>
        <v>225000</v>
      </c>
      <c r="J34" s="10">
        <f t="shared" si="14"/>
        <v>237500</v>
      </c>
      <c r="K34" s="10">
        <f t="shared" si="14"/>
        <v>225000</v>
      </c>
      <c r="L34" s="10">
        <f t="shared" si="14"/>
        <v>225000</v>
      </c>
      <c r="M34" s="10">
        <f t="shared" si="14"/>
        <v>225000</v>
      </c>
      <c r="N34" s="10">
        <f t="shared" si="14"/>
        <v>237500</v>
      </c>
      <c r="O34" s="10">
        <f t="shared" si="14"/>
        <v>225000</v>
      </c>
      <c r="Q34" s="7">
        <f t="shared" si="3"/>
        <v>2762500</v>
      </c>
    </row>
    <row r="35" spans="1:17" x14ac:dyDescent="0.2">
      <c r="B35" s="3">
        <v>61</v>
      </c>
      <c r="C35" t="s">
        <v>43</v>
      </c>
      <c r="D35" s="10">
        <f>D21*0.0005</f>
        <v>4250</v>
      </c>
      <c r="E35" s="10">
        <f t="shared" ref="E35:O35" si="15">E21*0.0005</f>
        <v>5500</v>
      </c>
      <c r="F35" s="10">
        <f t="shared" si="15"/>
        <v>4500</v>
      </c>
      <c r="G35" s="10">
        <f t="shared" si="15"/>
        <v>4500</v>
      </c>
      <c r="H35" s="10">
        <f t="shared" si="15"/>
        <v>4500</v>
      </c>
      <c r="I35" s="10">
        <f t="shared" si="15"/>
        <v>4500</v>
      </c>
      <c r="J35" s="10">
        <f t="shared" si="15"/>
        <v>4750</v>
      </c>
      <c r="K35" s="10">
        <f t="shared" si="15"/>
        <v>4500</v>
      </c>
      <c r="L35" s="10">
        <f t="shared" si="15"/>
        <v>4500</v>
      </c>
      <c r="M35" s="10">
        <f t="shared" si="15"/>
        <v>4500</v>
      </c>
      <c r="N35" s="10">
        <f t="shared" si="15"/>
        <v>4750</v>
      </c>
      <c r="O35" s="10">
        <f t="shared" si="15"/>
        <v>4500</v>
      </c>
      <c r="Q35" s="7">
        <f t="shared" si="3"/>
        <v>55250</v>
      </c>
    </row>
    <row r="36" spans="1:17" x14ac:dyDescent="0.2">
      <c r="B36" s="3">
        <v>71</v>
      </c>
      <c r="C36" t="s">
        <v>44</v>
      </c>
      <c r="D36" s="10"/>
      <c r="E36" s="10">
        <f>331500/2</f>
        <v>165750</v>
      </c>
      <c r="F36" s="10"/>
      <c r="G36" s="10"/>
      <c r="H36" s="10"/>
      <c r="I36" s="10"/>
      <c r="J36" s="10"/>
      <c r="K36" s="10">
        <v>165750</v>
      </c>
      <c r="L36" s="10"/>
      <c r="M36" s="10"/>
      <c r="N36" s="10"/>
      <c r="O36" s="10"/>
      <c r="Q36" s="7">
        <f t="shared" si="3"/>
        <v>331500</v>
      </c>
    </row>
    <row r="37" spans="1:17" x14ac:dyDescent="0.2">
      <c r="B37" s="3">
        <v>81</v>
      </c>
      <c r="C37" t="s">
        <v>45</v>
      </c>
      <c r="D37" s="10"/>
      <c r="E37" s="10"/>
      <c r="F37" s="10"/>
      <c r="G37" s="10"/>
      <c r="H37" s="10"/>
      <c r="I37" s="10">
        <v>2456000</v>
      </c>
      <c r="J37" s="10"/>
      <c r="K37" s="10"/>
      <c r="L37" s="10"/>
      <c r="M37" s="10"/>
      <c r="N37" s="10"/>
      <c r="O37" s="10"/>
      <c r="Q37" s="7">
        <f t="shared" si="3"/>
        <v>2456000</v>
      </c>
    </row>
    <row r="38" spans="1:17" x14ac:dyDescent="0.2">
      <c r="B38" s="3" t="s">
        <v>42</v>
      </c>
      <c r="C38" t="s">
        <v>46</v>
      </c>
      <c r="D38" s="10"/>
      <c r="E38" s="10"/>
      <c r="F38" s="10"/>
      <c r="G38" s="10"/>
      <c r="H38" s="10"/>
      <c r="I38" s="10"/>
      <c r="J38" s="10">
        <v>884000</v>
      </c>
      <c r="K38" s="10"/>
      <c r="L38" s="10"/>
      <c r="M38" s="10"/>
      <c r="N38" s="10"/>
      <c r="O38" s="10"/>
      <c r="Q38" s="7">
        <f t="shared" si="3"/>
        <v>884000</v>
      </c>
    </row>
    <row r="39" spans="1:17" x14ac:dyDescent="0.2">
      <c r="B39" s="3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7" x14ac:dyDescent="0.2">
      <c r="A40" t="s">
        <v>21</v>
      </c>
      <c r="D40" s="12">
        <f>SUM(D20:D39)</f>
        <v>15185000</v>
      </c>
      <c r="E40" s="12">
        <f>SUM(E20:E39)</f>
        <v>19502750</v>
      </c>
      <c r="F40" s="12">
        <f>SUM(F20:F39)</f>
        <v>16046000</v>
      </c>
      <c r="G40" s="12">
        <f>SUM(G20:G39)</f>
        <v>15944000</v>
      </c>
      <c r="H40" s="12">
        <f>SUM(H20:H39)</f>
        <v>15844000</v>
      </c>
      <c r="I40" s="12">
        <f>SUM(I20:I39)</f>
        <v>18150000</v>
      </c>
      <c r="J40" s="12">
        <f>SUM(J20:J39)</f>
        <v>17638000</v>
      </c>
      <c r="K40" s="12">
        <f>SUM(K20:K39)</f>
        <v>16109750</v>
      </c>
      <c r="L40" s="12">
        <f>SUM(L20:L39)</f>
        <v>15994000</v>
      </c>
      <c r="M40" s="12">
        <f>SUM(M20:M39)</f>
        <v>15994000</v>
      </c>
      <c r="N40" s="12">
        <f>SUM(N20:N39)</f>
        <v>16504000</v>
      </c>
      <c r="O40" s="12">
        <f>SUM(O20:O39)</f>
        <v>15494000</v>
      </c>
      <c r="Q40" s="12">
        <f>SUM(Q20:Q39)</f>
        <v>198405500</v>
      </c>
    </row>
    <row r="41" spans="1:17" x14ac:dyDescent="0.2">
      <c r="A41" s="8"/>
      <c r="B41" s="8"/>
      <c r="C41" s="8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8"/>
      <c r="Q41" s="8"/>
    </row>
    <row r="42" spans="1:17" x14ac:dyDescent="0.2">
      <c r="A42" t="s">
        <v>18</v>
      </c>
      <c r="D42" s="10">
        <f>D18-D40</f>
        <v>-6218333.333333334</v>
      </c>
      <c r="E42" s="10">
        <f>E18-E40</f>
        <v>-10981811.111111112</v>
      </c>
      <c r="F42" s="10">
        <f>F18-F40</f>
        <v>-7761667.1481481483</v>
      </c>
      <c r="G42" s="10">
        <f>G18-G40</f>
        <v>-7685539.3719753083</v>
      </c>
      <c r="H42" s="10">
        <f>H18-H40</f>
        <v>-811157.83654855937</v>
      </c>
      <c r="I42" s="10">
        <f>I18-I40</f>
        <v>42380138.30399628</v>
      </c>
      <c r="J42" s="10">
        <f>J18-J40</f>
        <v>16533405.431676269</v>
      </c>
      <c r="K42" s="10">
        <f>K18-K40</f>
        <v>-3883233.2168848123</v>
      </c>
      <c r="L42" s="10">
        <f>L18-L40</f>
        <v>-5780427.3276077621</v>
      </c>
      <c r="M42" s="10">
        <f>M18-M40</f>
        <v>-7299695.4186997879</v>
      </c>
      <c r="N42" s="10">
        <f>N18-N40</f>
        <v>-7934027.7367621213</v>
      </c>
      <c r="O42" s="10">
        <f>O18-O40</f>
        <v>149525.50411533937</v>
      </c>
    </row>
    <row r="43" spans="1:17" x14ac:dyDescent="0.2">
      <c r="A43" s="8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8"/>
      <c r="Q43" s="8"/>
    </row>
    <row r="44" spans="1:17" x14ac:dyDescent="0.2">
      <c r="A44" t="s">
        <v>19</v>
      </c>
      <c r="D44" s="10">
        <f>D42+D8</f>
        <v>28781666.666666664</v>
      </c>
      <c r="E44" s="10">
        <f>E42+E8</f>
        <v>17799855.555555552</v>
      </c>
      <c r="F44" s="10">
        <f>F42+F8</f>
        <v>10038188.407407403</v>
      </c>
      <c r="G44" s="10">
        <f>G42+G8</f>
        <v>2352649.0354320947</v>
      </c>
      <c r="H44" s="10">
        <f>H42+H8</f>
        <v>1541491.1988835353</v>
      </c>
      <c r="I44" s="10">
        <f>I42+I8</f>
        <v>43921629.502879813</v>
      </c>
      <c r="J44" s="10">
        <f>J42+J8</f>
        <v>60455034.934556082</v>
      </c>
      <c r="K44" s="10">
        <f>K42+K8</f>
        <v>56571801.717671268</v>
      </c>
      <c r="L44" s="10">
        <f>L42+L8</f>
        <v>50791374.390063509</v>
      </c>
      <c r="M44" s="10">
        <f>M42+M8</f>
        <v>43491678.971363723</v>
      </c>
      <c r="N44" s="10">
        <f>N42+N8</f>
        <v>35557651.234601602</v>
      </c>
      <c r="O44" s="10">
        <f>O42+O8</f>
        <v>35707176.738716945</v>
      </c>
    </row>
    <row r="45" spans="1:17" x14ac:dyDescent="0.2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7" x14ac:dyDescent="0.2">
      <c r="A46" t="s">
        <v>48</v>
      </c>
      <c r="D46" s="13">
        <f>D44/($Q$40/360)</f>
        <v>52.223350663162059</v>
      </c>
      <c r="E46" s="13">
        <f t="shared" ref="E46:O46" si="16">E44/($Q$40/360)</f>
        <v>32.297229663492189</v>
      </c>
      <c r="F46" s="13">
        <f t="shared" si="16"/>
        <v>18.213949848500494</v>
      </c>
      <c r="G46" s="13">
        <f t="shared" si="16"/>
        <v>4.2688012819985035</v>
      </c>
      <c r="H46" s="13">
        <f t="shared" si="16"/>
        <v>2.796983105801365</v>
      </c>
      <c r="I46" s="13">
        <f t="shared" si="16"/>
        <v>79.694295879079633</v>
      </c>
      <c r="J46" s="13">
        <f>J44/($Q$40/360)</f>
        <v>109.69359506888766</v>
      </c>
      <c r="K46" s="13">
        <f t="shared" si="16"/>
        <v>102.64760109151035</v>
      </c>
      <c r="L46" s="13">
        <f t="shared" si="16"/>
        <v>92.159213229587209</v>
      </c>
      <c r="M46" s="13">
        <f t="shared" si="16"/>
        <v>78.914165331560568</v>
      </c>
      <c r="N46" s="13">
        <f t="shared" si="16"/>
        <v>64.51814311829348</v>
      </c>
      <c r="O46" s="13">
        <f t="shared" si="16"/>
        <v>64.789452036047891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Schiele</dc:creator>
  <cp:lastModifiedBy>Jim Schiele</cp:lastModifiedBy>
  <dcterms:created xsi:type="dcterms:W3CDTF">2024-09-05T18:46:24Z</dcterms:created>
  <dcterms:modified xsi:type="dcterms:W3CDTF">2024-09-05T20:53:30Z</dcterms:modified>
</cp:coreProperties>
</file>